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atan\Downloads\"/>
    </mc:Choice>
  </mc:AlternateContent>
  <xr:revisionPtr revIDLastSave="0" documentId="13_ncr:1_{EB6FB1F6-C40B-4224-853E-783F0BE86B03}" xr6:coauthVersionLast="45" xr6:coauthVersionMax="45" xr10:uidLastSave="{00000000-0000-0000-0000-000000000000}"/>
  <bookViews>
    <workbookView xWindow="-120" yWindow="-120" windowWidth="29040" windowHeight="15840" xr2:uid="{CAD3F9C1-91CA-4AED-9E79-EFC6C999287C}"/>
  </bookViews>
  <sheets>
    <sheet name="גיליון1" sheetId="1" r:id="rId1"/>
  </sheets>
  <definedNames>
    <definedName name="_xlnm.Print_Area" localSheetId="0">גיליון1!$A$1:$I$42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" i="1" l="1"/>
  <c r="E37" i="1"/>
  <c r="E36" i="1"/>
  <c r="F36" i="1" s="1"/>
  <c r="G36" i="1" s="1"/>
  <c r="F38" i="1"/>
  <c r="G38" i="1"/>
  <c r="F37" i="1"/>
  <c r="G37" i="1" s="1"/>
  <c r="B29" i="1"/>
  <c r="G20" i="1"/>
  <c r="G19" i="1"/>
  <c r="G18" i="1"/>
  <c r="G17" i="1"/>
  <c r="F9" i="1"/>
  <c r="E10" i="1" s="1"/>
  <c r="F8" i="1"/>
  <c r="E9" i="1" s="1"/>
  <c r="B16" i="1"/>
  <c r="B8" i="1"/>
  <c r="B9" i="1" s="1"/>
  <c r="G39" i="1" l="1"/>
  <c r="B28" i="1" s="1"/>
  <c r="H28" i="1" s="1"/>
  <c r="G28" i="1" s="1"/>
  <c r="B17" i="1"/>
  <c r="B18" i="1" s="1"/>
  <c r="H27" i="1" l="1"/>
  <c r="G27" i="1" s="1"/>
  <c r="B30" i="1" s="1"/>
  <c r="B31" i="1" s="1"/>
  <c r="H29" i="1"/>
  <c r="G29" i="1" s="1"/>
  <c r="H30" i="1"/>
  <c r="G30" i="1" s="1"/>
</calcChain>
</file>

<file path=xl/sharedStrings.xml><?xml version="1.0" encoding="utf-8"?>
<sst xmlns="http://schemas.openxmlformats.org/spreadsheetml/2006/main" count="50" uniqueCount="31">
  <si>
    <t>מחזור שנתי בשנת 2019</t>
  </si>
  <si>
    <t>מחזור בחודשים 3-4/2019</t>
  </si>
  <si>
    <t>מחזור בחודשים 3-4/2020</t>
  </si>
  <si>
    <t>שיעור ירידה במחזורים</t>
  </si>
  <si>
    <t>מענק לעצמאים/חברה עם מחזור של 300,001 עד 1,500,000 לשנה</t>
  </si>
  <si>
    <t>מענק לעצמאים/חברה עם מחזור של 18,000 עד 300,000 לשנה</t>
  </si>
  <si>
    <t>סך הכל</t>
  </si>
  <si>
    <t>מכפלה</t>
  </si>
  <si>
    <t>מקדם</t>
  </si>
  <si>
    <t>מ-</t>
  </si>
  <si>
    <t>עד</t>
  </si>
  <si>
    <t>סכום המענק</t>
  </si>
  <si>
    <t>מכפלה ומקדם</t>
  </si>
  <si>
    <t>הוצאות שכר נחסכות</t>
  </si>
  <si>
    <t>מענק לעצמאים/חברה עם מחזור של 1,500,001 עד 20,000,000 לשנה</t>
  </si>
  <si>
    <t>שם עובד</t>
  </si>
  <si>
    <t>תאריך תחילת חל"ת</t>
  </si>
  <si>
    <t>תאריך סיום חל"ת</t>
  </si>
  <si>
    <t>מספר ימים</t>
  </si>
  <si>
    <t>סך הוצאות שכר נחסכות</t>
  </si>
  <si>
    <t>שכר ברוטו, החייב בביטוח לאומי, ממוצע דצמבר 2019-פברואר 2020</t>
  </si>
  <si>
    <t>חלק יחסי</t>
  </si>
  <si>
    <t>עובד 1</t>
  </si>
  <si>
    <t>עובד 2</t>
  </si>
  <si>
    <t>עובד 3</t>
  </si>
  <si>
    <t>תשומות לשנת 2019 לפי ESNA + תשומות בשיעור מס 0</t>
  </si>
  <si>
    <t>קלט</t>
  </si>
  <si>
    <t>פלט</t>
  </si>
  <si>
    <t>חישוב מענק השתתפות בהוצאות קבועות</t>
  </si>
  <si>
    <t>נוסחה</t>
  </si>
  <si>
    <t>נערך ע"י דניאל שירותי שכר והנהלת חשבונות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</si>
</sst>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0.0%"/>
  </numFmts>
  <fonts count="10" x14ac:knownFonts="1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sz val="11"/>
      <color rgb="FF3F3F76"/>
      <name val="Calibri"/>
      <family val="2"/>
      <charset val="177"/>
      <scheme val="minor"/>
    </font>
    <font>
      <b/>
      <sz val="11"/>
      <color rgb="FF3F3F3F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charset val="177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2" applyNumberFormat="0" applyAlignment="0" applyProtection="0"/>
    <xf numFmtId="0" fontId="8" fillId="3" borderId="1" applyNumberFormat="0" applyAlignment="0" applyProtection="0"/>
  </cellStyleXfs>
  <cellXfs count="24">
    <xf numFmtId="0" fontId="0" fillId="0" borderId="0" xfId="0"/>
    <xf numFmtId="0" fontId="2" fillId="2" borderId="1" xfId="3"/>
    <xf numFmtId="0" fontId="5" fillId="0" borderId="0" xfId="0" applyFont="1"/>
    <xf numFmtId="0" fontId="0" fillId="0" borderId="0" xfId="0" applyAlignment="1">
      <alignment horizontal="right"/>
    </xf>
    <xf numFmtId="164" fontId="2" fillId="2" borderId="1" xfId="1" applyNumberFormat="1" applyFont="1" applyFill="1" applyBorder="1"/>
    <xf numFmtId="14" fontId="2" fillId="2" borderId="1" xfId="3" applyNumberFormat="1"/>
    <xf numFmtId="164" fontId="3" fillId="3" borderId="2" xfId="4" applyNumberFormat="1"/>
    <xf numFmtId="0" fontId="5" fillId="4" borderId="0" xfId="0" applyFont="1" applyFill="1"/>
    <xf numFmtId="0" fontId="0" fillId="4" borderId="0" xfId="0" applyFill="1"/>
    <xf numFmtId="164" fontId="0" fillId="0" borderId="4" xfId="1" applyNumberFormat="1" applyFont="1" applyBorder="1"/>
    <xf numFmtId="9" fontId="0" fillId="0" borderId="4" xfId="0" applyNumberFormat="1" applyBorder="1"/>
    <xf numFmtId="9" fontId="0" fillId="0" borderId="4" xfId="2" applyFont="1" applyBorder="1"/>
    <xf numFmtId="0" fontId="6" fillId="2" borderId="1" xfId="3" applyFont="1" applyAlignment="1">
      <alignment horizontal="center"/>
    </xf>
    <xf numFmtId="0" fontId="7" fillId="3" borderId="2" xfId="4" applyFont="1" applyAlignment="1">
      <alignment horizontal="center"/>
    </xf>
    <xf numFmtId="0" fontId="4" fillId="0" borderId="4" xfId="0" applyFont="1" applyBorder="1"/>
    <xf numFmtId="165" fontId="8" fillId="3" borderId="1" xfId="5" applyNumberFormat="1"/>
    <xf numFmtId="0" fontId="8" fillId="3" borderId="1" xfId="5" applyAlignment="1">
      <alignment horizontal="center"/>
    </xf>
    <xf numFmtId="165" fontId="8" fillId="3" borderId="4" xfId="5" applyNumberFormat="1" applyBorder="1"/>
    <xf numFmtId="9" fontId="8" fillId="3" borderId="4" xfId="5" applyNumberFormat="1" applyBorder="1"/>
    <xf numFmtId="164" fontId="8" fillId="3" borderId="1" xfId="5" applyNumberFormat="1"/>
    <xf numFmtId="43" fontId="8" fillId="3" borderId="1" xfId="5" applyNumberFormat="1"/>
    <xf numFmtId="0" fontId="4" fillId="0" borderId="0" xfId="0" applyFont="1" applyAlignment="1">
      <alignment horizontal="left"/>
    </xf>
    <xf numFmtId="0" fontId="9" fillId="0" borderId="3" xfId="0" applyFont="1" applyBorder="1" applyAlignment="1">
      <alignment horizontal="center"/>
    </xf>
    <xf numFmtId="0" fontId="9" fillId="5" borderId="5" xfId="0" applyFont="1" applyFill="1" applyBorder="1" applyAlignment="1">
      <alignment horizontal="center"/>
    </xf>
  </cellXfs>
  <cellStyles count="6">
    <cellStyle name="Comma" xfId="1" builtinId="3"/>
    <cellStyle name="Normal" xfId="0" builtinId="0"/>
    <cellStyle name="Percent" xfId="2" builtinId="5"/>
    <cellStyle name="חישוב" xfId="5" builtinId="22"/>
    <cellStyle name="פלט" xfId="4" builtinId="21"/>
    <cellStyle name="קלט" xfId="3" builtinId="20"/>
  </cellStyles>
  <dxfs count="11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13</xdr:row>
      <xdr:rowOff>171450</xdr:rowOff>
    </xdr:from>
    <xdr:to>
      <xdr:col>6</xdr:col>
      <xdr:colOff>285750</xdr:colOff>
      <xdr:row>16</xdr:row>
      <xdr:rowOff>105859</xdr:rowOff>
    </xdr:to>
    <xdr:sp macro="" textlink="">
      <xdr:nvSpPr>
        <xdr:cNvPr id="2" name="צורה חופשית: צורה 1">
          <a:extLst>
            <a:ext uri="{FF2B5EF4-FFF2-40B4-BE49-F238E27FC236}">
              <a16:creationId xmlns:a16="http://schemas.microsoft.com/office/drawing/2014/main" id="{D818E3CC-D0DD-4BF0-BD22-787A7F592ED3}"/>
            </a:ext>
          </a:extLst>
        </xdr:cNvPr>
        <xdr:cNvSpPr/>
      </xdr:nvSpPr>
      <xdr:spPr>
        <a:xfrm>
          <a:off x="9983800200" y="2076450"/>
          <a:ext cx="3038475" cy="505909"/>
        </a:xfrm>
        <a:custGeom>
          <a:avLst/>
          <a:gdLst>
            <a:gd name="connsiteX0" fmla="*/ 0 w 3038475"/>
            <a:gd name="connsiteY0" fmla="*/ 152400 h 505909"/>
            <a:gd name="connsiteX1" fmla="*/ 9525 w 3038475"/>
            <a:gd name="connsiteY1" fmla="*/ 104775 h 505909"/>
            <a:gd name="connsiteX2" fmla="*/ 66675 w 3038475"/>
            <a:gd name="connsiteY2" fmla="*/ 85725 h 505909"/>
            <a:gd name="connsiteX3" fmla="*/ 95250 w 3038475"/>
            <a:gd name="connsiteY3" fmla="*/ 76200 h 505909"/>
            <a:gd name="connsiteX4" fmla="*/ 171450 w 3038475"/>
            <a:gd name="connsiteY4" fmla="*/ 47625 h 505909"/>
            <a:gd name="connsiteX5" fmla="*/ 295275 w 3038475"/>
            <a:gd name="connsiteY5" fmla="*/ 28575 h 505909"/>
            <a:gd name="connsiteX6" fmla="*/ 533400 w 3038475"/>
            <a:gd name="connsiteY6" fmla="*/ 19050 h 505909"/>
            <a:gd name="connsiteX7" fmla="*/ 676275 w 3038475"/>
            <a:gd name="connsiteY7" fmla="*/ 9525 h 505909"/>
            <a:gd name="connsiteX8" fmla="*/ 866775 w 3038475"/>
            <a:gd name="connsiteY8" fmla="*/ 0 h 505909"/>
            <a:gd name="connsiteX9" fmla="*/ 1552575 w 3038475"/>
            <a:gd name="connsiteY9" fmla="*/ 9525 h 505909"/>
            <a:gd name="connsiteX10" fmla="*/ 1704975 w 3038475"/>
            <a:gd name="connsiteY10" fmla="*/ 28575 h 505909"/>
            <a:gd name="connsiteX11" fmla="*/ 1781175 w 3038475"/>
            <a:gd name="connsiteY11" fmla="*/ 38100 h 505909"/>
            <a:gd name="connsiteX12" fmla="*/ 1847850 w 3038475"/>
            <a:gd name="connsiteY12" fmla="*/ 66675 h 505909"/>
            <a:gd name="connsiteX13" fmla="*/ 1876425 w 3038475"/>
            <a:gd name="connsiteY13" fmla="*/ 76200 h 505909"/>
            <a:gd name="connsiteX14" fmla="*/ 1905000 w 3038475"/>
            <a:gd name="connsiteY14" fmla="*/ 95250 h 505909"/>
            <a:gd name="connsiteX15" fmla="*/ 1962150 w 3038475"/>
            <a:gd name="connsiteY15" fmla="*/ 114300 h 505909"/>
            <a:gd name="connsiteX16" fmla="*/ 2038350 w 3038475"/>
            <a:gd name="connsiteY16" fmla="*/ 133350 h 505909"/>
            <a:gd name="connsiteX17" fmla="*/ 2066925 w 3038475"/>
            <a:gd name="connsiteY17" fmla="*/ 152400 h 505909"/>
            <a:gd name="connsiteX18" fmla="*/ 2105025 w 3038475"/>
            <a:gd name="connsiteY18" fmla="*/ 161925 h 505909"/>
            <a:gd name="connsiteX19" fmla="*/ 2133600 w 3038475"/>
            <a:gd name="connsiteY19" fmla="*/ 171450 h 505909"/>
            <a:gd name="connsiteX20" fmla="*/ 2171700 w 3038475"/>
            <a:gd name="connsiteY20" fmla="*/ 180975 h 505909"/>
            <a:gd name="connsiteX21" fmla="*/ 2200275 w 3038475"/>
            <a:gd name="connsiteY21" fmla="*/ 190500 h 505909"/>
            <a:gd name="connsiteX22" fmla="*/ 2266950 w 3038475"/>
            <a:gd name="connsiteY22" fmla="*/ 209550 h 505909"/>
            <a:gd name="connsiteX23" fmla="*/ 2295525 w 3038475"/>
            <a:gd name="connsiteY23" fmla="*/ 228600 h 505909"/>
            <a:gd name="connsiteX24" fmla="*/ 2381250 w 3038475"/>
            <a:gd name="connsiteY24" fmla="*/ 257175 h 505909"/>
            <a:gd name="connsiteX25" fmla="*/ 2409825 w 3038475"/>
            <a:gd name="connsiteY25" fmla="*/ 266700 h 505909"/>
            <a:gd name="connsiteX26" fmla="*/ 2438400 w 3038475"/>
            <a:gd name="connsiteY26" fmla="*/ 285750 h 505909"/>
            <a:gd name="connsiteX27" fmla="*/ 2457450 w 3038475"/>
            <a:gd name="connsiteY27" fmla="*/ 314325 h 505909"/>
            <a:gd name="connsiteX28" fmla="*/ 2486025 w 3038475"/>
            <a:gd name="connsiteY28" fmla="*/ 333375 h 505909"/>
            <a:gd name="connsiteX29" fmla="*/ 2552700 w 3038475"/>
            <a:gd name="connsiteY29" fmla="*/ 400050 h 505909"/>
            <a:gd name="connsiteX30" fmla="*/ 2609850 w 3038475"/>
            <a:gd name="connsiteY30" fmla="*/ 428625 h 505909"/>
            <a:gd name="connsiteX31" fmla="*/ 2667000 w 3038475"/>
            <a:gd name="connsiteY31" fmla="*/ 447675 h 505909"/>
            <a:gd name="connsiteX32" fmla="*/ 2695575 w 3038475"/>
            <a:gd name="connsiteY32" fmla="*/ 466725 h 505909"/>
            <a:gd name="connsiteX33" fmla="*/ 2790825 w 3038475"/>
            <a:gd name="connsiteY33" fmla="*/ 495300 h 505909"/>
            <a:gd name="connsiteX34" fmla="*/ 2847975 w 3038475"/>
            <a:gd name="connsiteY34" fmla="*/ 504825 h 505909"/>
            <a:gd name="connsiteX35" fmla="*/ 3038475 w 3038475"/>
            <a:gd name="connsiteY35" fmla="*/ 504825 h 5059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</a:cxnLst>
          <a:rect l="l" t="t" r="r" b="b"/>
          <a:pathLst>
            <a:path w="3038475" h="505909">
              <a:moveTo>
                <a:pt x="0" y="152400"/>
              </a:moveTo>
              <a:cubicBezTo>
                <a:pt x="3175" y="136525"/>
                <a:pt x="-1923" y="116223"/>
                <a:pt x="9525" y="104775"/>
              </a:cubicBezTo>
              <a:cubicBezTo>
                <a:pt x="23724" y="90576"/>
                <a:pt x="47625" y="92075"/>
                <a:pt x="66675" y="85725"/>
              </a:cubicBezTo>
              <a:cubicBezTo>
                <a:pt x="76200" y="82550"/>
                <a:pt x="85928" y="79929"/>
                <a:pt x="95250" y="76200"/>
              </a:cubicBezTo>
              <a:cubicBezTo>
                <a:pt x="109817" y="70373"/>
                <a:pt x="151541" y="52602"/>
                <a:pt x="171450" y="47625"/>
              </a:cubicBezTo>
              <a:cubicBezTo>
                <a:pt x="205136" y="39204"/>
                <a:pt x="264738" y="30426"/>
                <a:pt x="295275" y="28575"/>
              </a:cubicBezTo>
              <a:cubicBezTo>
                <a:pt x="374568" y="23769"/>
                <a:pt x="454061" y="23017"/>
                <a:pt x="533400" y="19050"/>
              </a:cubicBezTo>
              <a:cubicBezTo>
                <a:pt x="581071" y="16666"/>
                <a:pt x="628622" y="12248"/>
                <a:pt x="676275" y="9525"/>
              </a:cubicBezTo>
              <a:lnTo>
                <a:pt x="866775" y="0"/>
              </a:lnTo>
              <a:cubicBezTo>
                <a:pt x="1095375" y="3175"/>
                <a:pt x="1324086" y="1736"/>
                <a:pt x="1552575" y="9525"/>
              </a:cubicBezTo>
              <a:cubicBezTo>
                <a:pt x="1603741" y="11269"/>
                <a:pt x="1654175" y="22225"/>
                <a:pt x="1704975" y="28575"/>
              </a:cubicBezTo>
              <a:lnTo>
                <a:pt x="1781175" y="38100"/>
              </a:lnTo>
              <a:cubicBezTo>
                <a:pt x="1848188" y="60438"/>
                <a:pt x="1765460" y="31365"/>
                <a:pt x="1847850" y="66675"/>
              </a:cubicBezTo>
              <a:cubicBezTo>
                <a:pt x="1857078" y="70630"/>
                <a:pt x="1867445" y="71710"/>
                <a:pt x="1876425" y="76200"/>
              </a:cubicBezTo>
              <a:cubicBezTo>
                <a:pt x="1886664" y="81320"/>
                <a:pt x="1894539" y="90601"/>
                <a:pt x="1905000" y="95250"/>
              </a:cubicBezTo>
              <a:cubicBezTo>
                <a:pt x="1923350" y="103405"/>
                <a:pt x="1942459" y="110362"/>
                <a:pt x="1962150" y="114300"/>
              </a:cubicBezTo>
              <a:cubicBezTo>
                <a:pt x="1980264" y="117923"/>
                <a:pt x="2018824" y="123587"/>
                <a:pt x="2038350" y="133350"/>
              </a:cubicBezTo>
              <a:cubicBezTo>
                <a:pt x="2048589" y="138470"/>
                <a:pt x="2056403" y="147891"/>
                <a:pt x="2066925" y="152400"/>
              </a:cubicBezTo>
              <a:cubicBezTo>
                <a:pt x="2078957" y="157557"/>
                <a:pt x="2092438" y="158329"/>
                <a:pt x="2105025" y="161925"/>
              </a:cubicBezTo>
              <a:cubicBezTo>
                <a:pt x="2114679" y="164683"/>
                <a:pt x="2123946" y="168692"/>
                <a:pt x="2133600" y="171450"/>
              </a:cubicBezTo>
              <a:cubicBezTo>
                <a:pt x="2146187" y="175046"/>
                <a:pt x="2159113" y="177379"/>
                <a:pt x="2171700" y="180975"/>
              </a:cubicBezTo>
              <a:cubicBezTo>
                <a:pt x="2181354" y="183733"/>
                <a:pt x="2190621" y="187742"/>
                <a:pt x="2200275" y="190500"/>
              </a:cubicBezTo>
              <a:cubicBezTo>
                <a:pt x="2214517" y="194569"/>
                <a:pt x="2251725" y="201937"/>
                <a:pt x="2266950" y="209550"/>
              </a:cubicBezTo>
              <a:cubicBezTo>
                <a:pt x="2277189" y="214670"/>
                <a:pt x="2285064" y="223951"/>
                <a:pt x="2295525" y="228600"/>
              </a:cubicBezTo>
              <a:lnTo>
                <a:pt x="2381250" y="257175"/>
              </a:lnTo>
              <a:cubicBezTo>
                <a:pt x="2390775" y="260350"/>
                <a:pt x="2401471" y="261131"/>
                <a:pt x="2409825" y="266700"/>
              </a:cubicBezTo>
              <a:lnTo>
                <a:pt x="2438400" y="285750"/>
              </a:lnTo>
              <a:cubicBezTo>
                <a:pt x="2444750" y="295275"/>
                <a:pt x="2449355" y="306230"/>
                <a:pt x="2457450" y="314325"/>
              </a:cubicBezTo>
              <a:cubicBezTo>
                <a:pt x="2465545" y="322420"/>
                <a:pt x="2478874" y="324436"/>
                <a:pt x="2486025" y="333375"/>
              </a:cubicBezTo>
              <a:cubicBezTo>
                <a:pt x="2524351" y="381282"/>
                <a:pt x="2438030" y="361827"/>
                <a:pt x="2552700" y="400050"/>
              </a:cubicBezTo>
              <a:cubicBezTo>
                <a:pt x="2656913" y="434788"/>
                <a:pt x="2499063" y="379386"/>
                <a:pt x="2609850" y="428625"/>
              </a:cubicBezTo>
              <a:cubicBezTo>
                <a:pt x="2628200" y="436780"/>
                <a:pt x="2650292" y="436536"/>
                <a:pt x="2667000" y="447675"/>
              </a:cubicBezTo>
              <a:cubicBezTo>
                <a:pt x="2676525" y="454025"/>
                <a:pt x="2685114" y="462076"/>
                <a:pt x="2695575" y="466725"/>
              </a:cubicBezTo>
              <a:cubicBezTo>
                <a:pt x="2715455" y="475561"/>
                <a:pt x="2765637" y="490262"/>
                <a:pt x="2790825" y="495300"/>
              </a:cubicBezTo>
              <a:cubicBezTo>
                <a:pt x="2809763" y="499088"/>
                <a:pt x="2828676" y="504083"/>
                <a:pt x="2847975" y="504825"/>
              </a:cubicBezTo>
              <a:cubicBezTo>
                <a:pt x="2911428" y="507266"/>
                <a:pt x="2974975" y="504825"/>
                <a:pt x="3038475" y="504825"/>
              </a:cubicBezTo>
            </a:path>
          </a:pathLst>
        </a:custGeom>
        <a:noFill/>
        <a:ln>
          <a:headEnd type="triangl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LID4096" sz="1100"/>
        </a:p>
      </xdr:txBody>
    </xdr:sp>
    <xdr:clientData/>
  </xdr:twoCellAnchor>
  <xdr:twoCellAnchor>
    <xdr:from>
      <xdr:col>2</xdr:col>
      <xdr:colOff>28575</xdr:colOff>
      <xdr:row>24</xdr:row>
      <xdr:rowOff>38100</xdr:rowOff>
    </xdr:from>
    <xdr:to>
      <xdr:col>6</xdr:col>
      <xdr:colOff>285750</xdr:colOff>
      <xdr:row>29</xdr:row>
      <xdr:rowOff>76219</xdr:rowOff>
    </xdr:to>
    <xdr:sp macro="" textlink="">
      <xdr:nvSpPr>
        <xdr:cNvPr id="3" name="צורה חופשית: צורה 2">
          <a:extLst>
            <a:ext uri="{FF2B5EF4-FFF2-40B4-BE49-F238E27FC236}">
              <a16:creationId xmlns:a16="http://schemas.microsoft.com/office/drawing/2014/main" id="{68F2C35D-DC92-47E7-B88A-45DDA5C051E9}"/>
            </a:ext>
          </a:extLst>
        </xdr:cNvPr>
        <xdr:cNvSpPr/>
      </xdr:nvSpPr>
      <xdr:spPr>
        <a:xfrm>
          <a:off x="9983800200" y="4038600"/>
          <a:ext cx="3067050" cy="990619"/>
        </a:xfrm>
        <a:custGeom>
          <a:avLst/>
          <a:gdLst>
            <a:gd name="connsiteX0" fmla="*/ 0 w 3067050"/>
            <a:gd name="connsiteY0" fmla="*/ 95250 h 990619"/>
            <a:gd name="connsiteX1" fmla="*/ 57150 w 3067050"/>
            <a:gd name="connsiteY1" fmla="*/ 66675 h 990619"/>
            <a:gd name="connsiteX2" fmla="*/ 152400 w 3067050"/>
            <a:gd name="connsiteY2" fmla="*/ 38100 h 990619"/>
            <a:gd name="connsiteX3" fmla="*/ 323850 w 3067050"/>
            <a:gd name="connsiteY3" fmla="*/ 19050 h 990619"/>
            <a:gd name="connsiteX4" fmla="*/ 638175 w 3067050"/>
            <a:gd name="connsiteY4" fmla="*/ 0 h 990619"/>
            <a:gd name="connsiteX5" fmla="*/ 1704975 w 3067050"/>
            <a:gd name="connsiteY5" fmla="*/ 9525 h 990619"/>
            <a:gd name="connsiteX6" fmla="*/ 1914525 w 3067050"/>
            <a:gd name="connsiteY6" fmla="*/ 38100 h 990619"/>
            <a:gd name="connsiteX7" fmla="*/ 2028825 w 3067050"/>
            <a:gd name="connsiteY7" fmla="*/ 57150 h 990619"/>
            <a:gd name="connsiteX8" fmla="*/ 2057400 w 3067050"/>
            <a:gd name="connsiteY8" fmla="*/ 76200 h 990619"/>
            <a:gd name="connsiteX9" fmla="*/ 2124075 w 3067050"/>
            <a:gd name="connsiteY9" fmla="*/ 95250 h 990619"/>
            <a:gd name="connsiteX10" fmla="*/ 2209800 w 3067050"/>
            <a:gd name="connsiteY10" fmla="*/ 161925 h 990619"/>
            <a:gd name="connsiteX11" fmla="*/ 2276475 w 3067050"/>
            <a:gd name="connsiteY11" fmla="*/ 200025 h 990619"/>
            <a:gd name="connsiteX12" fmla="*/ 2333625 w 3067050"/>
            <a:gd name="connsiteY12" fmla="*/ 238125 h 990619"/>
            <a:gd name="connsiteX13" fmla="*/ 2381250 w 3067050"/>
            <a:gd name="connsiteY13" fmla="*/ 304800 h 990619"/>
            <a:gd name="connsiteX14" fmla="*/ 2409825 w 3067050"/>
            <a:gd name="connsiteY14" fmla="*/ 323850 h 990619"/>
            <a:gd name="connsiteX15" fmla="*/ 2428875 w 3067050"/>
            <a:gd name="connsiteY15" fmla="*/ 352425 h 990619"/>
            <a:gd name="connsiteX16" fmla="*/ 2466975 w 3067050"/>
            <a:gd name="connsiteY16" fmla="*/ 419100 h 990619"/>
            <a:gd name="connsiteX17" fmla="*/ 2495550 w 3067050"/>
            <a:gd name="connsiteY17" fmla="*/ 447675 h 990619"/>
            <a:gd name="connsiteX18" fmla="*/ 2524125 w 3067050"/>
            <a:gd name="connsiteY18" fmla="*/ 504825 h 990619"/>
            <a:gd name="connsiteX19" fmla="*/ 2543175 w 3067050"/>
            <a:gd name="connsiteY19" fmla="*/ 542925 h 990619"/>
            <a:gd name="connsiteX20" fmla="*/ 2552700 w 3067050"/>
            <a:gd name="connsiteY20" fmla="*/ 571500 h 990619"/>
            <a:gd name="connsiteX21" fmla="*/ 2581275 w 3067050"/>
            <a:gd name="connsiteY21" fmla="*/ 590550 h 990619"/>
            <a:gd name="connsiteX22" fmla="*/ 2590800 w 3067050"/>
            <a:gd name="connsiteY22" fmla="*/ 628650 h 990619"/>
            <a:gd name="connsiteX23" fmla="*/ 2609850 w 3067050"/>
            <a:gd name="connsiteY23" fmla="*/ 685800 h 990619"/>
            <a:gd name="connsiteX24" fmla="*/ 2619375 w 3067050"/>
            <a:gd name="connsiteY24" fmla="*/ 714375 h 990619"/>
            <a:gd name="connsiteX25" fmla="*/ 2628900 w 3067050"/>
            <a:gd name="connsiteY25" fmla="*/ 752475 h 990619"/>
            <a:gd name="connsiteX26" fmla="*/ 2657475 w 3067050"/>
            <a:gd name="connsiteY26" fmla="*/ 819150 h 990619"/>
            <a:gd name="connsiteX27" fmla="*/ 2676525 w 3067050"/>
            <a:gd name="connsiteY27" fmla="*/ 885825 h 990619"/>
            <a:gd name="connsiteX28" fmla="*/ 2752725 w 3067050"/>
            <a:gd name="connsiteY28" fmla="*/ 952500 h 990619"/>
            <a:gd name="connsiteX29" fmla="*/ 2781300 w 3067050"/>
            <a:gd name="connsiteY29" fmla="*/ 962025 h 990619"/>
            <a:gd name="connsiteX30" fmla="*/ 2981325 w 3067050"/>
            <a:gd name="connsiteY30" fmla="*/ 981075 h 990619"/>
            <a:gd name="connsiteX31" fmla="*/ 3067050 w 3067050"/>
            <a:gd name="connsiteY31" fmla="*/ 990600 h 99061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</a:cxnLst>
          <a:rect l="l" t="t" r="r" b="b"/>
          <a:pathLst>
            <a:path w="3067050" h="990619">
              <a:moveTo>
                <a:pt x="0" y="95250"/>
              </a:moveTo>
              <a:cubicBezTo>
                <a:pt x="19050" y="85725"/>
                <a:pt x="37490" y="74867"/>
                <a:pt x="57150" y="66675"/>
              </a:cubicBezTo>
              <a:cubicBezTo>
                <a:pt x="76391" y="58658"/>
                <a:pt x="127629" y="42604"/>
                <a:pt x="152400" y="38100"/>
              </a:cubicBezTo>
              <a:cubicBezTo>
                <a:pt x="206274" y="28305"/>
                <a:pt x="270942" y="23283"/>
                <a:pt x="323850" y="19050"/>
              </a:cubicBezTo>
              <a:cubicBezTo>
                <a:pt x="456820" y="8412"/>
                <a:pt x="494893" y="7541"/>
                <a:pt x="638175" y="0"/>
              </a:cubicBezTo>
              <a:lnTo>
                <a:pt x="1704975" y="9525"/>
              </a:lnTo>
              <a:cubicBezTo>
                <a:pt x="1820816" y="11393"/>
                <a:pt x="1807807" y="20314"/>
                <a:pt x="1914525" y="38100"/>
              </a:cubicBezTo>
              <a:lnTo>
                <a:pt x="2028825" y="57150"/>
              </a:lnTo>
              <a:cubicBezTo>
                <a:pt x="2038350" y="63500"/>
                <a:pt x="2046878" y="71691"/>
                <a:pt x="2057400" y="76200"/>
              </a:cubicBezTo>
              <a:cubicBezTo>
                <a:pt x="2078979" y="85448"/>
                <a:pt x="2103222" y="83665"/>
                <a:pt x="2124075" y="95250"/>
              </a:cubicBezTo>
              <a:cubicBezTo>
                <a:pt x="2210741" y="143398"/>
                <a:pt x="2154264" y="115645"/>
                <a:pt x="2209800" y="161925"/>
              </a:cubicBezTo>
              <a:cubicBezTo>
                <a:pt x="2263794" y="206920"/>
                <a:pt x="2211261" y="153444"/>
                <a:pt x="2276475" y="200025"/>
              </a:cubicBezTo>
              <a:cubicBezTo>
                <a:pt x="2338905" y="244618"/>
                <a:pt x="2272328" y="217693"/>
                <a:pt x="2333625" y="238125"/>
              </a:cubicBezTo>
              <a:cubicBezTo>
                <a:pt x="2344442" y="254350"/>
                <a:pt x="2369435" y="292985"/>
                <a:pt x="2381250" y="304800"/>
              </a:cubicBezTo>
              <a:cubicBezTo>
                <a:pt x="2389345" y="312895"/>
                <a:pt x="2400300" y="317500"/>
                <a:pt x="2409825" y="323850"/>
              </a:cubicBezTo>
              <a:cubicBezTo>
                <a:pt x="2416175" y="333375"/>
                <a:pt x="2423195" y="342486"/>
                <a:pt x="2428875" y="352425"/>
              </a:cubicBezTo>
              <a:cubicBezTo>
                <a:pt x="2445814" y="382068"/>
                <a:pt x="2445878" y="393784"/>
                <a:pt x="2466975" y="419100"/>
              </a:cubicBezTo>
              <a:cubicBezTo>
                <a:pt x="2475599" y="429448"/>
                <a:pt x="2486025" y="438150"/>
                <a:pt x="2495550" y="447675"/>
              </a:cubicBezTo>
              <a:cubicBezTo>
                <a:pt x="2513014" y="500066"/>
                <a:pt x="2494582" y="453124"/>
                <a:pt x="2524125" y="504825"/>
              </a:cubicBezTo>
              <a:cubicBezTo>
                <a:pt x="2531170" y="517153"/>
                <a:pt x="2537582" y="529874"/>
                <a:pt x="2543175" y="542925"/>
              </a:cubicBezTo>
              <a:cubicBezTo>
                <a:pt x="2547130" y="552153"/>
                <a:pt x="2546428" y="563660"/>
                <a:pt x="2552700" y="571500"/>
              </a:cubicBezTo>
              <a:cubicBezTo>
                <a:pt x="2559851" y="580439"/>
                <a:pt x="2571750" y="584200"/>
                <a:pt x="2581275" y="590550"/>
              </a:cubicBezTo>
              <a:cubicBezTo>
                <a:pt x="2584450" y="603250"/>
                <a:pt x="2587038" y="616111"/>
                <a:pt x="2590800" y="628650"/>
              </a:cubicBezTo>
              <a:cubicBezTo>
                <a:pt x="2596570" y="647884"/>
                <a:pt x="2603500" y="666750"/>
                <a:pt x="2609850" y="685800"/>
              </a:cubicBezTo>
              <a:cubicBezTo>
                <a:pt x="2613025" y="695325"/>
                <a:pt x="2616940" y="704635"/>
                <a:pt x="2619375" y="714375"/>
              </a:cubicBezTo>
              <a:cubicBezTo>
                <a:pt x="2622550" y="727075"/>
                <a:pt x="2624303" y="740218"/>
                <a:pt x="2628900" y="752475"/>
              </a:cubicBezTo>
              <a:cubicBezTo>
                <a:pt x="2659380" y="833755"/>
                <a:pt x="2638553" y="752922"/>
                <a:pt x="2657475" y="819150"/>
              </a:cubicBezTo>
              <a:cubicBezTo>
                <a:pt x="2661544" y="833392"/>
                <a:pt x="2668912" y="870600"/>
                <a:pt x="2676525" y="885825"/>
              </a:cubicBezTo>
              <a:cubicBezTo>
                <a:pt x="2692083" y="916940"/>
                <a:pt x="2718435" y="941070"/>
                <a:pt x="2752725" y="952500"/>
              </a:cubicBezTo>
              <a:cubicBezTo>
                <a:pt x="2762250" y="955675"/>
                <a:pt x="2771560" y="959590"/>
                <a:pt x="2781300" y="962025"/>
              </a:cubicBezTo>
              <a:cubicBezTo>
                <a:pt x="2852826" y="979907"/>
                <a:pt x="2894541" y="975651"/>
                <a:pt x="2981325" y="981075"/>
              </a:cubicBezTo>
              <a:cubicBezTo>
                <a:pt x="3054286" y="991498"/>
                <a:pt x="3025549" y="990600"/>
                <a:pt x="3067050" y="990600"/>
              </a:cubicBezTo>
            </a:path>
          </a:pathLst>
        </a:custGeom>
        <a:noFill/>
        <a:ln>
          <a:headEnd type="triangl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LID4096" sz="1100"/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E278E-A201-42FF-BC2E-EFF43C7C5992}">
  <sheetPr>
    <pageSetUpPr fitToPage="1"/>
  </sheetPr>
  <dimension ref="A1:M39"/>
  <sheetViews>
    <sheetView rightToLeft="1" tabSelected="1" workbookViewId="0">
      <selection activeCell="C4" sqref="C4:D4"/>
    </sheetView>
  </sheetViews>
  <sheetFormatPr defaultRowHeight="15" x14ac:dyDescent="0.25"/>
  <cols>
    <col min="1" max="1" width="27.42578125" customWidth="1"/>
    <col min="2" max="2" width="11" bestFit="1" customWidth="1"/>
    <col min="3" max="5" width="10.7109375" bestFit="1" customWidth="1"/>
    <col min="6" max="6" width="10" bestFit="1" customWidth="1"/>
    <col min="7" max="7" width="10.7109375" customWidth="1"/>
  </cols>
  <sheetData>
    <row r="1" spans="1:13" ht="18.75" x14ac:dyDescent="0.3">
      <c r="A1" s="22" t="s">
        <v>28</v>
      </c>
      <c r="B1" s="22"/>
      <c r="C1" s="22"/>
      <c r="D1" s="22"/>
      <c r="E1" s="22"/>
      <c r="F1" s="22"/>
      <c r="G1" s="22"/>
      <c r="H1" s="22"/>
      <c r="I1" s="22"/>
    </row>
    <row r="2" spans="1:13" ht="18.75" x14ac:dyDescent="0.3">
      <c r="A2" s="23" t="s">
        <v>30</v>
      </c>
      <c r="B2" s="23"/>
      <c r="C2" s="23"/>
      <c r="D2" s="23"/>
      <c r="E2" s="23"/>
      <c r="F2" s="23"/>
      <c r="G2" s="23"/>
      <c r="H2" s="23"/>
      <c r="I2" s="23"/>
    </row>
    <row r="4" spans="1:13" x14ac:dyDescent="0.25">
      <c r="A4" s="7" t="s">
        <v>5</v>
      </c>
      <c r="B4" s="8"/>
      <c r="C4" s="8"/>
      <c r="D4" s="8"/>
      <c r="M4" s="12" t="s">
        <v>26</v>
      </c>
    </row>
    <row r="5" spans="1:13" x14ac:dyDescent="0.25">
      <c r="A5" t="s">
        <v>0</v>
      </c>
      <c r="B5" s="4">
        <v>100000</v>
      </c>
      <c r="M5" s="13" t="s">
        <v>27</v>
      </c>
    </row>
    <row r="6" spans="1:13" x14ac:dyDescent="0.25">
      <c r="A6" t="s">
        <v>1</v>
      </c>
      <c r="B6" s="4">
        <v>30000</v>
      </c>
      <c r="M6" s="16" t="s">
        <v>29</v>
      </c>
    </row>
    <row r="7" spans="1:13" x14ac:dyDescent="0.25">
      <c r="A7" t="s">
        <v>2</v>
      </c>
      <c r="B7" s="4">
        <v>1000</v>
      </c>
      <c r="E7" s="14" t="s">
        <v>9</v>
      </c>
      <c r="F7" s="14" t="s">
        <v>10</v>
      </c>
      <c r="G7" s="14" t="s">
        <v>11</v>
      </c>
    </row>
    <row r="8" spans="1:13" x14ac:dyDescent="0.25">
      <c r="A8" t="s">
        <v>3</v>
      </c>
      <c r="B8" s="15">
        <f>IFERROR(1-(B7/B6),0)</f>
        <v>0.96666666666666667</v>
      </c>
      <c r="E8" s="9">
        <v>18000</v>
      </c>
      <c r="F8" s="9">
        <f>100000</f>
        <v>100000</v>
      </c>
      <c r="G8" s="9">
        <v>700</v>
      </c>
    </row>
    <row r="9" spans="1:13" x14ac:dyDescent="0.25">
      <c r="A9" t="s">
        <v>11</v>
      </c>
      <c r="B9" s="6">
        <f>IF(B8&gt;0.25,_xlfn.XLOOKUP(B5,F8:F10,G8:G10,,1,1),"לא זכאי")</f>
        <v>700</v>
      </c>
      <c r="E9" s="9">
        <f>F8+1</f>
        <v>100001</v>
      </c>
      <c r="F9" s="9">
        <f>200000</f>
        <v>200000</v>
      </c>
      <c r="G9" s="9">
        <v>1875</v>
      </c>
    </row>
    <row r="10" spans="1:13" x14ac:dyDescent="0.25">
      <c r="E10" s="9">
        <f>F9+1</f>
        <v>200001</v>
      </c>
      <c r="F10" s="9">
        <v>300000</v>
      </c>
      <c r="G10" s="9">
        <v>3025</v>
      </c>
    </row>
    <row r="13" spans="1:13" x14ac:dyDescent="0.25">
      <c r="A13" s="7" t="s">
        <v>4</v>
      </c>
      <c r="B13" s="8"/>
      <c r="C13" s="8"/>
      <c r="D13" s="8"/>
    </row>
    <row r="14" spans="1:13" x14ac:dyDescent="0.25">
      <c r="A14" t="s">
        <v>1</v>
      </c>
      <c r="B14" s="4">
        <v>100001</v>
      </c>
      <c r="C14" s="3"/>
    </row>
    <row r="15" spans="1:13" x14ac:dyDescent="0.25">
      <c r="A15" t="s">
        <v>2</v>
      </c>
      <c r="B15" s="4">
        <v>20000</v>
      </c>
    </row>
    <row r="16" spans="1:13" x14ac:dyDescent="0.25">
      <c r="A16" t="s">
        <v>3</v>
      </c>
      <c r="B16" s="15">
        <f>IFERROR(1-(B15/B14),0)</f>
        <v>0.80000199998000021</v>
      </c>
      <c r="E16" s="14" t="s">
        <v>9</v>
      </c>
      <c r="F16" s="14" t="s">
        <v>10</v>
      </c>
      <c r="G16" s="14" t="s">
        <v>6</v>
      </c>
      <c r="H16" s="14" t="s">
        <v>8</v>
      </c>
      <c r="I16" s="14" t="s">
        <v>7</v>
      </c>
    </row>
    <row r="17" spans="1:9" x14ac:dyDescent="0.25">
      <c r="A17" t="s">
        <v>12</v>
      </c>
      <c r="B17" s="15">
        <f>_xlfn.XLOOKUP(B16,F17:F20,G17:G20,,1,1)</f>
        <v>0.15</v>
      </c>
      <c r="E17" s="10">
        <v>0.25</v>
      </c>
      <c r="F17" s="10">
        <v>0.4</v>
      </c>
      <c r="G17" s="17">
        <f>H17*I17</f>
        <v>0.03</v>
      </c>
      <c r="H17" s="11">
        <v>0.3</v>
      </c>
      <c r="I17" s="11">
        <v>0.1</v>
      </c>
    </row>
    <row r="18" spans="1:9" x14ac:dyDescent="0.25">
      <c r="A18" t="s">
        <v>11</v>
      </c>
      <c r="B18" s="6">
        <f>IF(B16&gt;0.25,MAX(0,B17*B14),"לא זכאי")</f>
        <v>15000.15</v>
      </c>
      <c r="E18" s="10">
        <v>0.4</v>
      </c>
      <c r="F18" s="10">
        <v>0.6</v>
      </c>
      <c r="G18" s="17">
        <f>H18*I18</f>
        <v>0.06</v>
      </c>
      <c r="H18" s="11">
        <v>0.3</v>
      </c>
      <c r="I18" s="11">
        <v>0.2</v>
      </c>
    </row>
    <row r="19" spans="1:9" x14ac:dyDescent="0.25">
      <c r="E19" s="10">
        <v>0.6</v>
      </c>
      <c r="F19" s="10">
        <v>0.8</v>
      </c>
      <c r="G19" s="17">
        <f>H19*I19</f>
        <v>0.105</v>
      </c>
      <c r="H19" s="11">
        <v>0.3</v>
      </c>
      <c r="I19" s="11">
        <v>0.35</v>
      </c>
    </row>
    <row r="20" spans="1:9" x14ac:dyDescent="0.25">
      <c r="E20" s="10">
        <v>0.8</v>
      </c>
      <c r="F20" s="10">
        <v>1</v>
      </c>
      <c r="G20" s="17">
        <f>H20*I20</f>
        <v>0.15</v>
      </c>
      <c r="H20" s="11">
        <v>0.3</v>
      </c>
      <c r="I20" s="11">
        <v>0.5</v>
      </c>
    </row>
    <row r="23" spans="1:9" x14ac:dyDescent="0.25">
      <c r="A23" s="7" t="s">
        <v>14</v>
      </c>
      <c r="B23" s="8"/>
      <c r="C23" s="8"/>
      <c r="D23" s="8"/>
    </row>
    <row r="24" spans="1:9" x14ac:dyDescent="0.25">
      <c r="A24" t="s">
        <v>0</v>
      </c>
      <c r="B24" s="4">
        <v>2000000</v>
      </c>
    </row>
    <row r="25" spans="1:9" x14ac:dyDescent="0.25">
      <c r="A25" t="s">
        <v>1</v>
      </c>
      <c r="B25" s="4">
        <v>320000</v>
      </c>
    </row>
    <row r="26" spans="1:9" x14ac:dyDescent="0.25">
      <c r="A26" t="s">
        <v>2</v>
      </c>
      <c r="B26" s="4">
        <v>200000</v>
      </c>
      <c r="E26" s="14" t="s">
        <v>9</v>
      </c>
      <c r="F26" s="14" t="s">
        <v>10</v>
      </c>
      <c r="G26" s="14" t="s">
        <v>6</v>
      </c>
      <c r="H26" s="14" t="s">
        <v>8</v>
      </c>
      <c r="I26" s="14" t="s">
        <v>7</v>
      </c>
    </row>
    <row r="27" spans="1:9" x14ac:dyDescent="0.25">
      <c r="A27" t="s">
        <v>25</v>
      </c>
      <c r="B27" s="4">
        <v>1500000</v>
      </c>
      <c r="E27" s="10">
        <v>0.25</v>
      </c>
      <c r="F27" s="10">
        <v>0.4</v>
      </c>
      <c r="G27" s="17">
        <f>H27*I27</f>
        <v>2.8000000000000004E-2</v>
      </c>
      <c r="H27" s="18">
        <f>MIN(MAX(0,1-(0.9*$B$27+$B$28)/$B$24),0.3)</f>
        <v>0.28000000000000003</v>
      </c>
      <c r="I27" s="11">
        <v>0.1</v>
      </c>
    </row>
    <row r="28" spans="1:9" x14ac:dyDescent="0.25">
      <c r="A28" t="s">
        <v>13</v>
      </c>
      <c r="B28" s="4">
        <f>G39</f>
        <v>90000</v>
      </c>
      <c r="E28" s="10">
        <v>0.4</v>
      </c>
      <c r="F28" s="10">
        <v>0.6</v>
      </c>
      <c r="G28" s="17">
        <f>H28*I28</f>
        <v>5.6000000000000008E-2</v>
      </c>
      <c r="H28" s="18">
        <f t="shared" ref="H28:H30" si="0">MIN(MAX(0,1-(0.9*$B$27+$B$28)/$B$24),0.3)</f>
        <v>0.28000000000000003</v>
      </c>
      <c r="I28" s="11">
        <v>0.2</v>
      </c>
    </row>
    <row r="29" spans="1:9" x14ac:dyDescent="0.25">
      <c r="A29" t="s">
        <v>3</v>
      </c>
      <c r="B29" s="15">
        <f>IFERROR(1-(B26/B25),0)</f>
        <v>0.375</v>
      </c>
      <c r="E29" s="10">
        <v>0.6</v>
      </c>
      <c r="F29" s="10">
        <v>0.8</v>
      </c>
      <c r="G29" s="17">
        <f>H29*I29</f>
        <v>9.8000000000000004E-2</v>
      </c>
      <c r="H29" s="18">
        <f t="shared" si="0"/>
        <v>0.28000000000000003</v>
      </c>
      <c r="I29" s="11">
        <v>0.35</v>
      </c>
    </row>
    <row r="30" spans="1:9" x14ac:dyDescent="0.25">
      <c r="A30" t="s">
        <v>12</v>
      </c>
      <c r="B30" s="15">
        <f>_xlfn.XLOOKUP(B29,F27:F30,G27:G30,,1,1)</f>
        <v>2.8000000000000004E-2</v>
      </c>
      <c r="E30" s="10">
        <v>0.8</v>
      </c>
      <c r="F30" s="10">
        <v>1</v>
      </c>
      <c r="G30" s="17">
        <f>H30*I30</f>
        <v>0.14000000000000001</v>
      </c>
      <c r="H30" s="18">
        <f t="shared" si="0"/>
        <v>0.28000000000000003</v>
      </c>
      <c r="I30" s="11">
        <v>0.5</v>
      </c>
    </row>
    <row r="31" spans="1:9" x14ac:dyDescent="0.25">
      <c r="A31" t="s">
        <v>11</v>
      </c>
      <c r="B31" s="6">
        <f>IF(B29&gt;0.25,MIN(MAX(0,B30*B25),400000),"לא זכאי")</f>
        <v>8960.0000000000018</v>
      </c>
    </row>
    <row r="35" spans="1:7" x14ac:dyDescent="0.25">
      <c r="A35" s="2" t="s">
        <v>15</v>
      </c>
      <c r="B35" s="2" t="s">
        <v>20</v>
      </c>
      <c r="C35" s="2" t="s">
        <v>16</v>
      </c>
      <c r="D35" s="2" t="s">
        <v>17</v>
      </c>
      <c r="E35" s="2" t="s">
        <v>18</v>
      </c>
      <c r="F35" s="2" t="s">
        <v>21</v>
      </c>
      <c r="G35" s="2" t="s">
        <v>13</v>
      </c>
    </row>
    <row r="36" spans="1:7" x14ac:dyDescent="0.25">
      <c r="A36" s="1" t="s">
        <v>22</v>
      </c>
      <c r="B36" s="4">
        <v>8000</v>
      </c>
      <c r="C36" s="5">
        <v>43905</v>
      </c>
      <c r="D36" s="5">
        <v>43951</v>
      </c>
      <c r="E36" s="19">
        <f>MAX(0,_xlfn.DAYS(D36,C36)-1)</f>
        <v>45</v>
      </c>
      <c r="F36" s="20">
        <f>E36/30</f>
        <v>1.5</v>
      </c>
      <c r="G36" s="19">
        <f>F36*1.25*B36*6</f>
        <v>90000</v>
      </c>
    </row>
    <row r="37" spans="1:7" x14ac:dyDescent="0.25">
      <c r="A37" s="1" t="s">
        <v>23</v>
      </c>
      <c r="B37" s="4"/>
      <c r="C37" s="5"/>
      <c r="D37" s="5"/>
      <c r="E37" s="19">
        <f>MAX(0,_xlfn.DAYS(D37,C37)-1)</f>
        <v>0</v>
      </c>
      <c r="F37" s="20">
        <f t="shared" ref="F37:F38" si="1">E37/30</f>
        <v>0</v>
      </c>
      <c r="G37" s="19">
        <f t="shared" ref="G37:G38" si="2">F37*1.25*B37*6</f>
        <v>0</v>
      </c>
    </row>
    <row r="38" spans="1:7" x14ac:dyDescent="0.25">
      <c r="A38" s="1" t="s">
        <v>24</v>
      </c>
      <c r="B38" s="4"/>
      <c r="C38" s="5"/>
      <c r="D38" s="5"/>
      <c r="E38" s="19">
        <f>MAX(0,_xlfn.DAYS(D38,C38)-1)</f>
        <v>0</v>
      </c>
      <c r="F38" s="20">
        <f t="shared" si="1"/>
        <v>0</v>
      </c>
      <c r="G38" s="19">
        <f t="shared" si="2"/>
        <v>0</v>
      </c>
    </row>
    <row r="39" spans="1:7" x14ac:dyDescent="0.25">
      <c r="F39" s="21" t="s">
        <v>19</v>
      </c>
      <c r="G39" s="19">
        <f>SUM(G36:G38)</f>
        <v>90000</v>
      </c>
    </row>
  </sheetData>
  <mergeCells count="2">
    <mergeCell ref="A1:I1"/>
    <mergeCell ref="A2:I2"/>
  </mergeCells>
  <conditionalFormatting sqref="E27:I27">
    <cfRule type="expression" dxfId="10" priority="14">
      <formula>AND($B$29&gt;$E27,$B$29&lt;=$F27)</formula>
    </cfRule>
  </conditionalFormatting>
  <conditionalFormatting sqref="E28:I28">
    <cfRule type="expression" dxfId="9" priority="13">
      <formula>AND($B$29&gt;$E28,$B$29&lt;=$F28)</formula>
    </cfRule>
  </conditionalFormatting>
  <conditionalFormatting sqref="E29:I29">
    <cfRule type="expression" dxfId="8" priority="12">
      <formula>AND($B$29&gt;$E29,$B$29&lt;=$F29)</formula>
    </cfRule>
  </conditionalFormatting>
  <conditionalFormatting sqref="E30:I30">
    <cfRule type="expression" dxfId="7" priority="11">
      <formula>AND($B$29&gt;$E30,$B$29&lt;=$F30)</formula>
    </cfRule>
  </conditionalFormatting>
  <conditionalFormatting sqref="E17:I17">
    <cfRule type="expression" dxfId="6" priority="10">
      <formula>AND($B$16&gt;$E17,$B$16&lt;=$F17)</formula>
    </cfRule>
  </conditionalFormatting>
  <conditionalFormatting sqref="E18:I18">
    <cfRule type="expression" dxfId="5" priority="9">
      <formula>AND($B$16&gt;$E18,$B$16&lt;=$F18)</formula>
    </cfRule>
  </conditionalFormatting>
  <conditionalFormatting sqref="E19:I19">
    <cfRule type="expression" dxfId="4" priority="8">
      <formula>AND($B$16&gt;$E19,$B$16&lt;=$F19)</formula>
    </cfRule>
  </conditionalFormatting>
  <conditionalFormatting sqref="E20:I20">
    <cfRule type="expression" dxfId="3" priority="7">
      <formula>AND($B$16&gt;$E20,$B$16&lt;=$F20)</formula>
    </cfRule>
  </conditionalFormatting>
  <conditionalFormatting sqref="E8:G8">
    <cfRule type="expression" dxfId="2" priority="3">
      <formula>AND($B$8&gt;0.25,$B$5&gt;$E8,$B$5&lt;=$F8)</formula>
    </cfRule>
  </conditionalFormatting>
  <conditionalFormatting sqref="E9:G9">
    <cfRule type="expression" dxfId="1" priority="2">
      <formula>AND($B$8&gt;0.25,$B$5&gt;$E9,$B$5&lt;=$F9)</formula>
    </cfRule>
  </conditionalFormatting>
  <conditionalFormatting sqref="E10:G10">
    <cfRule type="expression" dxfId="0" priority="1">
      <formula>AND($B$8&gt;0.25,$B$5&gt;$E10,$B$5&lt;=$F10)</formula>
    </cfRule>
  </conditionalFormatting>
  <pageMargins left="0.7" right="0.7" top="0.75" bottom="0.75" header="0.3" footer="0.3"/>
  <pageSetup scale="83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גיליון1</vt:lpstr>
      <vt:lpstr>גיליון1!WPrint_Area_W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 Yonidebest</dc:creator>
  <cp:lastModifiedBy>Sir Yonidebest</cp:lastModifiedBy>
  <cp:lastPrinted>2020-05-10T21:06:00Z</cp:lastPrinted>
  <dcterms:created xsi:type="dcterms:W3CDTF">2020-05-10T19:41:26Z</dcterms:created>
  <dcterms:modified xsi:type="dcterms:W3CDTF">2020-05-10T21:06:03Z</dcterms:modified>
</cp:coreProperties>
</file>